
<file path=[Content_Types].xml><?xml version="1.0" encoding="utf-8"?>
<Types xmlns="http://schemas.openxmlformats.org/package/2006/content-types">
  <Default Extension="xml" ContentType="application/vnd.openxmlformats-officedocument.extended-properties+xml"/>
  <Default Extension="rels" ContentType="application/vnd.openxmlformats-package.relationships+xml"/>
  <Default Extension="png" ContentType="image/png"/>
  <Default Extension="svg" ContentType="image/sv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customXml/item3.xml" ContentType="application/xml"/>
  <Override PartName="/customXml/itemProps31.xml" ContentType="application/vnd.openxmlformats-officedocument.customXmlProperties+xml"/>
  <Override PartName="/xl/styles.xml" ContentType="application/vnd.openxmlformats-officedocument.spreadsheetml.styles+xml"/>
  <Override PartName="/customXml/item22.xml" ContentType="application/xml"/>
  <Override PartName="/customXml/itemProps22.xml" ContentType="application/vnd.openxmlformats-officedocument.customXmlProperties+xml"/>
  <Override PartName="/xl/theme/theme11.xml" ContentType="application/vnd.openxmlformats-officedocument.theme+xml"/>
  <Override PartName="/xl/worksheets/sheet11.xml" ContentType="application/vnd.openxmlformats-officedocument.spreadsheetml.worksheet+xml"/>
  <Override PartName="/xl/tables/table11.xml" ContentType="application/vnd.openxmlformats-officedocument.spreadsheetml.table+xml"/>
  <Override PartName="/xl/drawings/drawing11.xml" ContentType="application/vnd.openxmlformats-officedocument.drawing+xml"/>
  <Override PartName="/customXml/item13.xml" ContentType="application/xml"/>
  <Override PartName="/customXml/itemProps13.xml" ContentType="application/vnd.openxmlformats-officedocument.customXmlProperties+xml"/>
  <Override PartName="/xl/calcChain.xml" ContentType="application/vnd.openxmlformats-officedocument.spreadsheetml.calcChain+xml"/>
  <Override PartName="/xl/sharedStrings.xml" ContentType="application/vnd.openxmlformats-officedocument.spreadsheetml.sharedString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xr:revisionPtr revIDLastSave="0" documentId="8_{B4150455-1063-4653-9BA2-A8117C8034F0}" xr6:coauthVersionLast="45" xr6:coauthVersionMax="45" xr10:uidLastSave="{00000000-0000-0000-0000-000000000000}"/>
  <bookViews>
    <workbookView xWindow="-108" yWindow="-108" windowWidth="23256" windowHeight="1272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ActualNumberOfPayments">IFERROR(IF(LoanIsGood,IF(PaymentsPerYear=1,1,MATCH(0.01,End_Bal,-1)+1)),"")</definedName>
    <definedName name="ColumnTitle1" localSheetId="0">PaymentSchedule3[[#Headers],[Payment Number]]</definedName>
    <definedName name="ColumnTitle1">#REF!</definedName>
    <definedName name="End_Bal" localSheetId="0">PaymentSchedule3[Ending
Balance]</definedName>
    <definedName name="End_Bal">#REF!</definedName>
    <definedName name="ExtraPayments" localSheetId="0">'Loan Schedule'!$E$11</definedName>
    <definedName name="ExtraPayments">#REF!</definedName>
    <definedName name="InterestRate" localSheetId="0">'Loan Schedule'!$E$6</definedName>
    <definedName name="InterestRate">#REF!</definedName>
    <definedName name="LastCol" localSheetId="0">MATCH(REPT("z",255),'Loan Schedule'!$13:$13)</definedName>
    <definedName name="LastCol">MATCH(REPT("z",255),#REF!)</definedName>
    <definedName name="LastRow" localSheetId="0">MATCH(9.99E+307,'Loan Schedule'!$B:$B)</definedName>
    <definedName name="LastRow">MATCH(9.99E+307,#REF!)</definedName>
    <definedName name="LenderName" localSheetId="0">'Loan Schedule'!$H$11:$I$11</definedName>
    <definedName name="LenderName">#REF!</definedName>
    <definedName name="LoanAmount" localSheetId="0">'Loan Schedule'!$E$5</definedName>
    <definedName name="LoanAmount">#REF!</definedName>
    <definedName name="LoanIsGood" localSheetId="0">('Loan Schedule'!$E$5*'Loan Schedule'!$E$6*'Loan Schedule'!$E$7*'Loan Schedule'!$E$9)&gt;0</definedName>
    <definedName name="LoanIsGood">(#REF!*#REF!*#REF!*#REF!)&gt;0</definedName>
    <definedName name="LoanPeriod" localSheetId="0">'Loan Schedule'!$E$7</definedName>
    <definedName name="LoanPeriod">#REF!</definedName>
    <definedName name="LoanStartDate" localSheetId="0">'Loan Schedule'!$E$9</definedName>
    <definedName name="LoanStartDate">#REF!</definedName>
    <definedName name="PaymentsPerYear" localSheetId="0">'Loan Schedule'!$E$8</definedName>
    <definedName name="PaymentsPerYear">#REF!</definedName>
    <definedName name="_xlnm.Print_Titles" localSheetId="0">'Loan Schedule'!$13:$13</definedName>
    <definedName name="PrintArea_SET" localSheetId="0">OFFSET('Loan Schedule'!#REF!,,,'Loan Schedule'!LastRow,'Loan Schedule'!LastCol)</definedName>
    <definedName name="PrintArea_SET">OFFSET(#REF!,,,LastRow,LastCol)</definedName>
    <definedName name="RowTitleRegion1..E9" localSheetId="0">'Loan Schedule'!$B$5:$D$5</definedName>
    <definedName name="RowTitleRegion1..E9">#REF!</definedName>
    <definedName name="RowTitleRegion2..I7" localSheetId="0">'Loan Schedule'!$G$5:$H$5</definedName>
    <definedName name="RowTitleRegion2..I7">#REF!</definedName>
    <definedName name="RowTitleRegion3..E9" localSheetId="0">'Loan Schedule'!$B$11</definedName>
    <definedName name="RowTitleRegion3..E9">#REF!</definedName>
    <definedName name="RowTitleRegion4..H9" localSheetId="0">'Loan Schedule'!$G$11</definedName>
    <definedName name="RowTitleRegion4..H9">#REF!</definedName>
    <definedName name="ScheduledNumberOfPayments" localSheetId="0">'Loan Schedule'!$I$6</definedName>
    <definedName name="ScheduledNumberOfPayments">#REF!</definedName>
    <definedName name="ScheduledPayment" localSheetId="0">'Loan Schedule'!$I$5</definedName>
    <definedName name="ScheduledPayment">#REF!</definedName>
    <definedName name="TotalEarlyPayments" localSheetId="0">SUM(PaymentSchedule3[Extra
Payment])</definedName>
    <definedName name="TotalEarlyPayments">SUM(#REF!)</definedName>
    <definedName name="TotalInterest" localSheetId="0">SUM(PaymentSchedule3[Interest])</definedName>
    <definedName name="TotalInter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3" l="1"/>
  <c r="I6" i="3" l="1"/>
  <c r="B19" i="3" l="1"/>
  <c r="B21" i="3"/>
  <c r="C21" i="3" s="1"/>
  <c r="B14" i="3"/>
  <c r="D14" i="3" s="1"/>
  <c r="I14" i="3" s="1"/>
  <c r="B15" i="3"/>
  <c r="C15" i="3" s="1"/>
  <c r="B17" i="3"/>
  <c r="I5" i="3"/>
  <c r="B18" i="3"/>
  <c r="B20" i="3"/>
  <c r="B16" i="3"/>
  <c r="B23" i="3"/>
  <c r="C19" i="3"/>
  <c r="B22" i="3"/>
  <c r="E21" i="3" l="1"/>
  <c r="C14" i="3"/>
  <c r="E19" i="3"/>
  <c r="E14" i="3"/>
  <c r="F14" i="3" s="1"/>
  <c r="G14" i="3" s="1"/>
  <c r="H14" i="3" s="1"/>
  <c r="J14" i="3" s="1"/>
  <c r="D15" i="3" s="1"/>
  <c r="E15" i="3"/>
  <c r="E22" i="3"/>
  <c r="C22" i="3"/>
  <c r="E16" i="3"/>
  <c r="C16" i="3"/>
  <c r="K14" i="3"/>
  <c r="E23" i="3"/>
  <c r="C23" i="3"/>
  <c r="E18" i="3"/>
  <c r="C18" i="3"/>
  <c r="C20" i="3"/>
  <c r="E20" i="3"/>
  <c r="E17" i="3"/>
  <c r="C17" i="3"/>
  <c r="I15" i="3" l="1"/>
  <c r="F15" i="3"/>
  <c r="G15" i="3" s="1"/>
  <c r="K15" i="3" l="1"/>
  <c r="H15" i="3"/>
  <c r="J15" i="3" s="1"/>
  <c r="D16" i="3" s="1"/>
  <c r="I16" i="3" s="1"/>
  <c r="K16" i="3" s="1"/>
  <c r="F16" i="3" l="1"/>
  <c r="G16" i="3" s="1"/>
  <c r="H16" i="3" s="1"/>
  <c r="J16" i="3" s="1"/>
  <c r="D17" i="3" s="1"/>
  <c r="I17" i="3" s="1"/>
  <c r="F17" i="3" l="1"/>
  <c r="G17" i="3" s="1"/>
  <c r="H17" i="3" s="1"/>
  <c r="J17" i="3" s="1"/>
  <c r="D18" i="3" s="1"/>
  <c r="K17" i="3"/>
  <c r="I18" i="3" l="1"/>
  <c r="F18" i="3"/>
  <c r="G18" i="3" l="1"/>
  <c r="H18" i="3" s="1"/>
  <c r="J18" i="3" s="1"/>
  <c r="D19" i="3" s="1"/>
  <c r="K18" i="3"/>
  <c r="I19" i="3" l="1"/>
  <c r="F19" i="3"/>
  <c r="G19" i="3" l="1"/>
  <c r="H19" i="3" s="1"/>
  <c r="J19" i="3" s="1"/>
  <c r="D20" i="3" s="1"/>
  <c r="K19" i="3"/>
  <c r="I20" i="3" l="1"/>
  <c r="K20" i="3" s="1"/>
  <c r="F20" i="3"/>
  <c r="G20" i="3" l="1"/>
  <c r="H20" i="3" s="1"/>
  <c r="J20" i="3" s="1"/>
  <c r="D21" i="3" s="1"/>
  <c r="I21" i="3" l="1"/>
  <c r="K21" i="3" s="1"/>
  <c r="F21" i="3"/>
  <c r="G21" i="3" l="1"/>
  <c r="H21" i="3" s="1"/>
  <c r="J21" i="3" s="1"/>
  <c r="D22" i="3" s="1"/>
  <c r="I22" i="3" l="1"/>
  <c r="K22" i="3" s="1"/>
  <c r="F22" i="3"/>
  <c r="G22" i="3" l="1"/>
  <c r="H22" i="3" s="1"/>
  <c r="J22" i="3" s="1"/>
  <c r="D23" i="3" s="1"/>
  <c r="I23" i="3" l="1"/>
  <c r="K23" i="3" s="1"/>
  <c r="F23" i="3"/>
  <c r="G23" i="3" l="1"/>
  <c r="H23" i="3" s="1"/>
  <c r="J23" i="3"/>
  <c r="I9" i="3" l="1"/>
  <c r="I8" i="3"/>
  <c r="I7" i="3" l="1"/>
</calcChain>
</file>

<file path=xl/sharedStrings.xml><?xml version="1.0" encoding="utf-8"?>
<sst xmlns="http://schemas.openxmlformats.org/spreadsheetml/2006/main" count="26" uniqueCount="26">
  <si>
    <t>Loan amount</t>
  </si>
  <si>
    <t>Annual interest rate</t>
  </si>
  <si>
    <t>Loan period in years</t>
  </si>
  <si>
    <t>Number of payments per year</t>
  </si>
  <si>
    <t>Start date of loan</t>
  </si>
  <si>
    <t>Scheduled payment</t>
  </si>
  <si>
    <t>Scheduled number of payments</t>
  </si>
  <si>
    <t>Actual number of payments</t>
  </si>
  <si>
    <t>Total early payments</t>
  </si>
  <si>
    <t>Total interest</t>
  </si>
  <si>
    <t>Loan Amortization Schedule</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</si>
  <si>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</si>
  <si>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</si>
  <si>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</si>
  <si>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</si>
  <si>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</si>
  <si>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</si>
  <si>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</si>
  <si>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</si>
  <si>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</si>
  <si>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</si>
  <si>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</si>
  <si>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</si>
  <si>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Woodgrove Bank</t>
  </si>
  <si>
    <t>Lender name</t>
  </si>
  <si>
    <t>Scheduled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</si>
</sst>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4"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20"/>
      <color theme="4" tint="-0.499984740745262"/>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s>
  <borders count="16">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top style="thin">
        <color rgb="FF376B36"/>
      </top>
      <bottom style="thin">
        <color theme="2" tint="-9.9978637043366805E-2"/>
      </bottom>
      <diagonal/>
    </border>
    <border>
      <left/>
      <right style="thin">
        <color theme="0"/>
      </right>
      <top/>
      <bottom/>
      <diagonal/>
    </border>
    <border>
      <left/>
      <right/>
      <top style="thin">
        <color theme="4" tint="-0.499984740745262"/>
      </top>
      <bottom style="thin">
        <color theme="2" tint="-9.9978637043366805E-2"/>
      </bottom>
      <diagonal/>
    </border>
    <border>
      <left/>
      <right/>
      <top style="thin">
        <color theme="2" tint="-9.9978637043366805E-2"/>
      </top>
      <bottom style="thin">
        <color theme="0" tint="-0.14999847407452621"/>
      </bottom>
      <diagonal/>
    </border>
    <border>
      <left/>
      <right style="thin">
        <color theme="0" tint="-0.14999847407452621"/>
      </right>
      <top style="thin">
        <color rgb="FF376B36"/>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4" tint="-0.499984740745262"/>
      </bottom>
      <diagonal/>
    </border>
  </borders>
  <cellStyleXfs count="16">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5" fillId="5" borderId="0" applyFill="0" applyProtection="0">
      <alignment horizontal="center" vertical="center" wrapText="1"/>
    </xf>
  </cellStyleXfs>
  <cellXfs count="51">
    <xf numFmtId="0" fontId="0" fillId="0" borderId="0" xfId="0"/>
    <xf numFmtId="0" fontId="7" fillId="0" borderId="0" xfId="0" applyFont="1"/>
    <xf numFmtId="0" fontId="0" fillId="0" borderId="0" xfId="0" applyBorder="1"/>
    <xf numFmtId="0" fontId="10" fillId="0" borderId="0" xfId="2" applyBorder="1">
      <alignment vertical="center"/>
    </xf>
    <xf numFmtId="0" fontId="10" fillId="0" borderId="0" xfId="2" applyFill="1" applyBorder="1">
      <alignment vertical="center"/>
    </xf>
    <xf numFmtId="0" fontId="7" fillId="0" borderId="0" xfId="0" applyFont="1" applyBorder="1"/>
    <xf numFmtId="0" fontId="13" fillId="0" borderId="0" xfId="13" applyFont="1" applyFill="1" applyBorder="1" applyAlignment="1">
      <alignment vertical="center" wrapText="1"/>
    </xf>
    <xf numFmtId="164" fontId="16" fillId="0" borderId="0" xfId="12" applyFont="1" applyFill="1" applyBorder="1" applyAlignment="1">
      <alignment horizontal="right" vertical="center" indent="2"/>
    </xf>
    <xf numFmtId="0" fontId="12" fillId="0" borderId="0" xfId="5" applyFont="1" applyBorder="1">
      <alignment vertical="center"/>
    </xf>
    <xf numFmtId="14" fontId="8" fillId="0" borderId="0" xfId="11" applyFont="1" applyFill="1" applyBorder="1" applyAlignment="1">
      <alignment horizontal="right" indent="1"/>
    </xf>
    <xf numFmtId="14" fontId="16" fillId="0" borderId="0" xfId="11" applyFont="1" applyFill="1" applyBorder="1" applyAlignment="1">
      <alignment horizontal="center" vertical="center"/>
    </xf>
    <xf numFmtId="0" fontId="16" fillId="0" borderId="0" xfId="0" applyFont="1"/>
    <xf numFmtId="0" fontId="14" fillId="0" borderId="15" xfId="2" applyFont="1" applyBorder="1" applyAlignment="1">
      <alignment horizontal="left" vertical="center" indent="1"/>
    </xf>
    <xf numFmtId="0" fontId="10" fillId="0" borderId="15" xfId="2" applyBorder="1" applyAlignment="1">
      <alignment horizontal="left" vertical="center" indent="1"/>
    </xf>
    <xf numFmtId="0" fontId="0" fillId="0" borderId="15" xfId="0" applyBorder="1" applyAlignment="1">
      <alignment vertical="center"/>
    </xf>
    <xf numFmtId="0" fontId="17" fillId="0" borderId="15" xfId="2" applyFont="1" applyBorder="1" applyAlignment="1">
      <alignment horizontal="left" vertical="center" indent="1"/>
    </xf>
    <xf numFmtId="0" fontId="17" fillId="0" borderId="0" xfId="2" applyFont="1" applyFill="1" applyBorder="1">
      <alignment vertical="center"/>
    </xf>
    <xf numFmtId="164" fontId="20" fillId="0" borderId="6" xfId="7" applyFont="1" applyFill="1" applyBorder="1" applyAlignment="1">
      <alignment horizontal="right" vertical="center" indent="1"/>
    </xf>
    <xf numFmtId="10" fontId="20" fillId="0" borderId="5" xfId="6" applyFont="1" applyFill="1" applyBorder="1" applyAlignment="1">
      <alignment horizontal="right" vertical="center" indent="1"/>
    </xf>
    <xf numFmtId="1" fontId="20" fillId="0" borderId="5" xfId="10" applyFont="1" applyFill="1" applyBorder="1" applyAlignment="1">
      <alignment horizontal="right" vertical="center" indent="1"/>
    </xf>
    <xf numFmtId="0" fontId="19" fillId="0" borderId="14" xfId="5" applyFont="1" applyBorder="1" applyAlignment="1">
      <alignment vertical="center"/>
    </xf>
    <xf numFmtId="14" fontId="20" fillId="0" borderId="9" xfId="11" applyFont="1" applyFill="1" applyBorder="1" applyAlignment="1">
      <alignment horizontal="right" vertical="center" indent="1"/>
    </xf>
    <xf numFmtId="0" fontId="21" fillId="0" borderId="0" xfId="5" applyFont="1" applyBorder="1">
      <alignment vertical="center"/>
    </xf>
    <xf numFmtId="164" fontId="19" fillId="0" borderId="0" xfId="7" applyFont="1" applyFill="1" applyBorder="1" applyAlignment="1">
      <alignment horizontal="right" vertical="center" indent="1"/>
    </xf>
    <xf numFmtId="0" fontId="0" fillId="0" borderId="0" xfId="0" applyFont="1"/>
    <xf numFmtId="0" fontId="0" fillId="0" borderId="0" xfId="0" applyFont="1" applyBorder="1"/>
    <xf numFmtId="0" fontId="0" fillId="0" borderId="15" xfId="0" applyFont="1" applyBorder="1" applyAlignment="1">
      <alignment vertical="center"/>
    </xf>
    <xf numFmtId="0" fontId="0" fillId="0" borderId="7" xfId="0" applyFont="1" applyBorder="1"/>
    <xf numFmtId="0" fontId="19" fillId="5" borderId="6" xfId="5" applyFont="1" applyFill="1" applyBorder="1" applyAlignment="1">
      <alignment horizontal="left" vertical="center" indent="1"/>
    </xf>
    <xf numFmtId="0" fontId="19" fillId="5" borderId="10" xfId="5" applyFont="1" applyFill="1" applyBorder="1" applyAlignment="1">
      <alignment horizontal="left" vertical="center" indent="1"/>
    </xf>
    <xf numFmtId="164" fontId="20" fillId="0" borderId="8" xfId="8" applyNumberFormat="1" applyFont="1" applyFill="1" applyBorder="1" applyAlignment="1">
      <alignment horizontal="right" vertical="center" indent="1"/>
    </xf>
    <xf numFmtId="0" fontId="19" fillId="0" borderId="5" xfId="5" applyFont="1" applyFill="1" applyBorder="1" applyAlignment="1">
      <alignment horizontal="left" vertical="center" indent="1"/>
    </xf>
    <xf numFmtId="0" fontId="19" fillId="0" borderId="11" xfId="5" applyFont="1" applyFill="1" applyBorder="1" applyAlignment="1">
      <alignment horizontal="left" vertical="center" indent="1"/>
    </xf>
    <xf numFmtId="1" fontId="20" fillId="0" borderId="5" xfId="10" applyFont="1" applyFill="1" applyBorder="1" applyAlignment="1">
      <alignment horizontal="right" vertical="center" indent="1"/>
    </xf>
    <xf numFmtId="0" fontId="18" fillId="0" borderId="0" xfId="13" applyFont="1" applyFill="1" applyBorder="1" applyAlignment="1">
      <alignment horizontal="left" vertical="center" wrapText="1"/>
    </xf>
    <xf numFmtId="0" fontId="19" fillId="0" borderId="13" xfId="5" applyFont="1" applyBorder="1" applyAlignment="1">
      <alignment horizontal="left" vertical="center" indent="1"/>
    </xf>
    <xf numFmtId="0" fontId="19" fillId="0" borderId="14" xfId="5" applyFont="1" applyBorder="1" applyAlignment="1">
      <alignment horizontal="left" vertical="center" indent="1"/>
    </xf>
    <xf numFmtId="0" fontId="19" fillId="0" borderId="5" xfId="5" applyFont="1" applyBorder="1" applyAlignment="1">
      <alignment horizontal="left" vertical="center" indent="1"/>
    </xf>
    <xf numFmtId="0" fontId="19" fillId="0" borderId="11" xfId="5" applyFont="1" applyBorder="1" applyAlignment="1">
      <alignment horizontal="left" vertical="center" indent="1"/>
    </xf>
    <xf numFmtId="164" fontId="20" fillId="0" borderId="5" xfId="8" applyNumberFormat="1" applyFont="1" applyFill="1" applyBorder="1" applyAlignment="1">
      <alignment horizontal="right" vertical="center" indent="1"/>
    </xf>
    <xf numFmtId="0" fontId="22" fillId="0" borderId="0" xfId="5" applyFont="1" applyFill="1" applyBorder="1" applyAlignment="1">
      <alignment horizontal="left" vertical="center" indent="1"/>
    </xf>
    <xf numFmtId="0" fontId="19" fillId="0" borderId="9" xfId="5" applyFont="1" applyBorder="1" applyAlignment="1">
      <alignment horizontal="left" vertical="center" indent="1"/>
    </xf>
    <xf numFmtId="0" fontId="19" fillId="0" borderId="12" xfId="5" applyFont="1" applyBorder="1" applyAlignment="1">
      <alignment horizontal="left" vertical="center" indent="1"/>
    </xf>
    <xf numFmtId="164" fontId="20" fillId="0" borderId="9" xfId="8" applyNumberFormat="1" applyFont="1" applyFill="1" applyBorder="1" applyAlignment="1">
      <alignment horizontal="right" vertical="center" indent="1"/>
    </xf>
    <xf numFmtId="164" fontId="2" fillId="0" borderId="0" xfId="8" applyNumberFormat="1" applyFont="1" applyFill="1" applyBorder="1" applyAlignment="1">
      <alignment horizontal="right" indent="1"/>
    </xf>
    <xf numFmtId="0" fontId="22" fillId="0" borderId="0" xfId="3" applyFont="1" applyFill="1" applyBorder="1" applyAlignment="1">
      <alignment horizontal="left" vertical="top" indent="1"/>
    </xf>
    <xf numFmtId="0" fontId="19" fillId="0" borderId="0" xfId="3" applyFont="1" applyFill="1" applyBorder="1" applyAlignment="1">
      <alignment horizontal="right" vertical="center" indent="1"/>
    </xf>
    <xf numFmtId="0" fontId="23" fillId="0" borderId="0" xfId="15" applyFont="1" applyFill="1" applyBorder="1" applyAlignment="1">
      <alignment horizontal="center" vertical="center" wrapText="1"/>
    </xf>
    <xf numFmtId="1" fontId="16" fillId="0" borderId="0" xfId="10" applyFont="1" applyFill="1" applyBorder="1" applyAlignment="1">
      <alignment horizontal="center" vertical="center"/>
    </xf>
    <xf numFmtId="164" fontId="16" fillId="0" borderId="0" xfId="12" applyFont="1" applyFill="1" applyBorder="1" applyAlignment="1">
      <alignment horizontal="center" vertical="center"/>
    </xf>
    <xf numFmtId="164" fontId="16" fillId="0" borderId="0" xfId="12" applyFont="1" applyFill="1" applyBorder="1" applyAlignment="1">
      <alignment horizontal="right" vertical="center" indent="3"/>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17">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sz val="14"/>
        <color theme="1" tint="0.34998626667073579"/>
        <name val="Calibri"/>
        <family val="2"/>
        <scheme val="minor"/>
      </font>
      <fill>
        <patternFill patternType="none">
          <fgColor indexed="64"/>
          <bgColor auto="1"/>
        </patternFill>
      </fill>
      <alignment vertical="center" textRotation="0" indent="0" justifyLastLine="0" shrinkToFit="0" readingOrder="0"/>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1" defaultTableStyle="TableStyleMedium2" defaultPivotStyle="PivotStyleLight16">
    <tableStyle name="Loan Amortization Schedule" pivot="0" count="3" xr9:uid="{00000000-0011-0000-FFFF-FFFF00000000}">
      <tableStyleElement type="wholeTable" dxfId="14"/>
      <tableStyleElement type="headerRow" dxfId="13"/>
      <tableStyleElement type="totalRow"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xl/styles.xml" Id="rId3" /><Relationship Type="http://schemas.openxmlformats.org/officeDocument/2006/relationships/customXml" Target="/customXml/item22.xml" Id="rId7" /><Relationship Type="http://schemas.openxmlformats.org/officeDocument/2006/relationships/theme" Target="/xl/theme/theme11.xml" Id="rId2" /><Relationship Type="http://schemas.openxmlformats.org/officeDocument/2006/relationships/worksheet" Target="/xl/worksheets/sheet11.xml" Id="rId1" /><Relationship Type="http://schemas.openxmlformats.org/officeDocument/2006/relationships/customXml" Target="/customXml/item13.xml" Id="rId6" /><Relationship Type="http://schemas.openxmlformats.org/officeDocument/2006/relationships/calcChain" Target="/xl/calcChain.xml" Id="rId5" /><Relationship Type="http://schemas.openxmlformats.org/officeDocument/2006/relationships/sharedStrings" Target="/xl/sharedStrings.xml" Id="rId4" /></Relationships>
</file>

<file path=xl/drawings/_rels/drawing11.xml.rels>&#65279;<?xml version="1.0" encoding="utf-8"?><Relationships xmlns="http://schemas.openxmlformats.org/package/2006/relationships"><Relationship Type="http://schemas.openxmlformats.org/officeDocument/2006/relationships/image" Target="/xl/media/image3.png" Id="rId3" /><Relationship Type="http://schemas.openxmlformats.org/officeDocument/2006/relationships/image" Target="/xl/media/image2.svg" Id="rId2" /><Relationship Type="http://schemas.openxmlformats.org/officeDocument/2006/relationships/image" Target="/xl/media/image12.png" Id="rId1" /><Relationship Type="http://schemas.openxmlformats.org/officeDocument/2006/relationships/image" Target="/xl/media/image42.svg" Id="rId4" /></Relationships>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xdr:colOff>
      <xdr:row>2</xdr:row>
      <xdr:rowOff>50800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2</xdr:col>
      <xdr:colOff>30480</xdr:colOff>
      <xdr:row>2</xdr:row>
      <xdr:rowOff>50800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43840" y="266700"/>
          <a:ext cx="914400" cy="911860"/>
        </a:xfrm>
        <a:prstGeom prst="rect">
          <a:avLst/>
        </a:prstGeom>
      </xdr:spPr>
    </xdr:pic>
    <xdr:clientData/>
  </xdr:twoCellAnchor>
</xdr:wsDr>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3:K23" totalsRowShown="0" headerRowDxfId="11" dataDxfId="0" headerRowCellStyle="Style 6">
  <tableColumns count="10">
    <tableColumn id="1" xr3:uid="{34276CB7-3C34-4F7B-BA90-A3E3BDDC992A}" name="Payment Number" dataDxfId="10"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9"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8"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7" dataCellStyle="Table Amount">
      <calculatedColumnFormula>IF(PaymentSchedule3[[#This Row],[Payment Number]]&lt;&gt;"",ScheduledPayment,"")</calculatedColumnFormula>
    </tableColumn>
    <tableColumn id="5" xr3:uid="{931027E7-8C19-4466-9D4A-F9288DA86D21}" name="Extra_x000a_Payment" dataDxfId="6"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5"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4" dataCellStyle="Table Amount">
      <calculatedColumnFormula>IF(PaymentSchedule3[[#This Row],[Payment Number]]&lt;&gt;"",PaymentSchedule3[[#This Row],[Total
Payment]]-PaymentSchedule3[[#This Row],[Interest]],"")</calculatedColumnFormula>
    </tableColumn>
    <tableColumn id="8" xr3:uid="{4A9CA4D4-2346-4A75-8123-A968977AF4B8}" name="Interest" dataDxfId="3"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2"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1" data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&#65279;<?xml version="1.0" encoding="utf-8"?><Relationships xmlns="http://schemas.openxmlformats.org/package/2006/relationships"><Relationship Type="http://schemas.openxmlformats.org/officeDocument/2006/relationships/table" Target="/xl/tables/table11.xml" Id="rId3" /><Relationship Type="http://schemas.openxmlformats.org/officeDocument/2006/relationships/drawing" Target="/xl/drawings/drawing11.xml" Id="rId2" /><Relationship Type="http://schemas.openxmlformats.org/officeDocument/2006/relationships/printerSettings" Target="/xl/printerSettings/printerSettings11.bin" Id="rId1" /></Relationships>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A1:O23"/>
  <sheetViews>
    <sheetView showGridLines="0" tabSelected="1" zoomScaleNormal="100" workbookViewId="0"/>
  </sheetViews>
  <sheetFormatPr defaultColWidth="8.88671875" defaultRowHeight="14.4" x14ac:dyDescent="0.3"/>
  <cols>
    <col min="1" max="1" width="3.5546875" customWidth="1"/>
    <col min="2" max="2" width="12.88671875" customWidth="1"/>
    <col min="3" max="3" width="14.77734375" customWidth="1"/>
    <col min="4" max="4" width="16.77734375" customWidth="1"/>
    <col min="5" max="10" width="15.77734375" customWidth="1"/>
    <col min="11" max="11" width="17.77734375" customWidth="1"/>
  </cols>
  <sheetData>
    <row r="1" spans="1:15" s="1" customFormat="1" ht="21" customHeight="1" x14ac:dyDescent="0.3">
      <c r="B1" s="6"/>
      <c r="C1" s="6"/>
      <c r="D1" s="6"/>
      <c r="E1" s="6"/>
      <c r="F1" s="6"/>
      <c r="G1" s="6"/>
      <c r="H1" s="6"/>
      <c r="I1" s="6"/>
      <c r="J1" s="6"/>
      <c r="K1" s="6"/>
    </row>
    <row r="2" spans="1:15" s="1" customFormat="1" ht="67.95" customHeight="1" x14ac:dyDescent="0.3">
      <c r="B2" s="6"/>
      <c r="C2" s="34" t="s">
        <v>10</v>
      </c>
      <c r="D2" s="34"/>
      <c r="E2" s="34"/>
      <c r="F2" s="34"/>
      <c r="G2" s="34"/>
      <c r="H2" s="34"/>
      <c r="I2" s="34"/>
      <c r="J2" s="34"/>
      <c r="K2" s="34"/>
    </row>
    <row r="3" spans="1:15" s="1" customFormat="1" ht="24" customHeight="1" x14ac:dyDescent="0.3">
      <c r="B3" s="6"/>
      <c r="C3" s="6"/>
      <c r="D3" s="6"/>
      <c r="E3" s="6"/>
      <c r="F3" s="6"/>
      <c r="G3" s="6"/>
      <c r="H3" s="6"/>
      <c r="I3" s="6"/>
      <c r="J3" s="6"/>
      <c r="K3" s="6"/>
      <c r="O3" s="5"/>
    </row>
    <row r="4" spans="1:15" ht="37.950000000000003" customHeight="1" x14ac:dyDescent="0.3">
      <c r="B4" s="15" t="s">
        <v>21</v>
      </c>
      <c r="C4" s="12"/>
      <c r="D4" s="13"/>
      <c r="E4" s="3"/>
      <c r="F4" s="2"/>
      <c r="G4" s="16" t="s">
        <v>11</v>
      </c>
      <c r="H4" s="3"/>
      <c r="I4" s="3"/>
      <c r="J4" s="4"/>
      <c r="O4" s="2"/>
    </row>
    <row r="5" spans="1:15" ht="24" customHeight="1" x14ac:dyDescent="0.3">
      <c r="B5" s="35" t="s">
        <v>0</v>
      </c>
      <c r="C5" s="35"/>
      <c r="D5" s="36"/>
      <c r="E5" s="17">
        <v>5000</v>
      </c>
      <c r="G5" s="28" t="s">
        <v>5</v>
      </c>
      <c r="H5" s="29"/>
      <c r="I5" s="30">
        <f ca="1">IF(LoanIsGood,-PMT(InterestRate/PaymentsPerYear,ScheduledNumberOfPayments,LoanAmount),"")</f>
        <v>425.74952097778959</v>
      </c>
      <c r="J5" s="30"/>
      <c r="K5" s="30"/>
    </row>
    <row r="6" spans="1:15" ht="24" customHeight="1" x14ac:dyDescent="0.3">
      <c r="B6" s="35" t="s">
        <v>1</v>
      </c>
      <c r="C6" s="35"/>
      <c r="D6" s="36"/>
      <c r="E6" s="18">
        <v>0.04</v>
      </c>
      <c r="G6" s="31" t="s">
        <v>6</v>
      </c>
      <c r="H6" s="32"/>
      <c r="I6" s="33">
        <f ca="1">IF(LoanIsGood,LoanPeriod*PaymentsPerYear,"")</f>
        <v>12</v>
      </c>
      <c r="J6" s="33"/>
      <c r="K6" s="33"/>
    </row>
    <row r="7" spans="1:15" ht="24" customHeight="1" x14ac:dyDescent="0.3">
      <c r="B7" s="35" t="s">
        <v>2</v>
      </c>
      <c r="C7" s="35"/>
      <c r="D7" s="36"/>
      <c r="E7" s="19">
        <v>1</v>
      </c>
      <c r="G7" s="37" t="s">
        <v>7</v>
      </c>
      <c r="H7" s="38"/>
      <c r="I7" s="33">
        <f ca="1">ActualNumberOfPayments</f>
        <v>10</v>
      </c>
      <c r="J7" s="33"/>
      <c r="K7" s="33"/>
    </row>
    <row r="8" spans="1:15" ht="24" customHeight="1" x14ac:dyDescent="0.3">
      <c r="B8" s="35" t="s">
        <v>3</v>
      </c>
      <c r="C8" s="35"/>
      <c r="D8" s="36"/>
      <c r="E8" s="19">
        <v>12</v>
      </c>
      <c r="G8" s="37" t="s">
        <v>8</v>
      </c>
      <c r="H8" s="38"/>
      <c r="I8" s="39">
        <f ca="1">TotalEarlyPayments</f>
        <v>900</v>
      </c>
      <c r="J8" s="39"/>
      <c r="K8" s="39"/>
    </row>
    <row r="9" spans="1:15" ht="24" customHeight="1" x14ac:dyDescent="0.3">
      <c r="B9" s="35" t="s">
        <v>4</v>
      </c>
      <c r="C9" s="35"/>
      <c r="D9" s="20"/>
      <c r="E9" s="21">
        <f ca="1">TODAY()</f>
        <v>44074</v>
      </c>
      <c r="G9" s="41" t="s">
        <v>9</v>
      </c>
      <c r="H9" s="42"/>
      <c r="I9" s="43">
        <f ca="1">TotalInterest</f>
        <v>89.621485965393447</v>
      </c>
      <c r="J9" s="43"/>
      <c r="K9" s="43"/>
    </row>
    <row r="10" spans="1:15" ht="12.45" customHeight="1" x14ac:dyDescent="0.3">
      <c r="C10" s="8"/>
      <c r="D10" s="8"/>
      <c r="E10" s="9"/>
      <c r="G10" s="22"/>
      <c r="H10" s="22"/>
      <c r="I10" s="44"/>
      <c r="J10" s="44"/>
      <c r="K10" s="44"/>
    </row>
    <row r="11" spans="1:15" ht="20.55" customHeight="1" x14ac:dyDescent="0.3">
      <c r="B11" s="40" t="s">
        <v>22</v>
      </c>
      <c r="C11" s="40"/>
      <c r="D11" s="40"/>
      <c r="E11" s="23">
        <v>100</v>
      </c>
      <c r="F11" s="11"/>
      <c r="G11" s="45" t="s">
        <v>24</v>
      </c>
      <c r="H11" s="45"/>
      <c r="I11" s="46" t="s">
        <v>23</v>
      </c>
      <c r="J11" s="46"/>
      <c r="K11" s="46"/>
    </row>
    <row r="12" spans="1:15" ht="31.95" customHeight="1" x14ac:dyDescent="0.3">
      <c r="A12" s="24"/>
      <c r="B12" s="27"/>
      <c r="C12" s="25"/>
      <c r="D12" s="25"/>
      <c r="E12" s="25"/>
      <c r="F12" s="25"/>
      <c r="G12" s="25"/>
      <c r="H12" s="25"/>
      <c r="I12" s="25"/>
      <c r="J12" s="25"/>
      <c r="K12" s="25"/>
      <c r="L12" s="24"/>
      <c r="M12" s="24"/>
      <c r="N12" s="24"/>
      <c r="O12" s="24"/>
    </row>
    <row r="13" spans="1:15" s="14" customFormat="1" ht="48" customHeight="1" x14ac:dyDescent="0.3">
      <c r="A13" s="26"/>
      <c r="B13" s="47" t="s">
        <v>12</v>
      </c>
      <c r="C13" s="47" t="s">
        <v>13</v>
      </c>
      <c r="D13" s="47" t="s">
        <v>14</v>
      </c>
      <c r="E13" s="47" t="s">
        <v>25</v>
      </c>
      <c r="F13" s="47" t="s">
        <v>15</v>
      </c>
      <c r="G13" s="47" t="s">
        <v>16</v>
      </c>
      <c r="H13" s="47" t="s">
        <v>17</v>
      </c>
      <c r="I13" s="47" t="s">
        <v>18</v>
      </c>
      <c r="J13" s="47" t="s">
        <v>19</v>
      </c>
      <c r="K13" s="47" t="s">
        <v>20</v>
      </c>
      <c r="L13" s="26"/>
      <c r="M13" s="26"/>
      <c r="N13" s="26"/>
      <c r="O13" s="26"/>
    </row>
    <row r="14" spans="1:15" ht="24" customHeight="1" x14ac:dyDescent="0.3">
      <c r="A14" s="24"/>
      <c r="B14" s="48">
        <f ca="1">IF(LoanIsGood,IF(ROW()-ROW(PaymentSchedule3[[#Headers],[Payment Number]])&gt;ScheduledNumberOfPayments,"",ROW()-ROW(PaymentSchedule3[[#Headers],[Payment Number]])),"")</f>
        <v>1</v>
      </c>
      <c r="C14" s="10">
        <f ca="1">IF(PaymentSchedule3[[#This Row],[Payment Number]]&lt;&gt;"",EOMONTH(LoanStartDate,ROW(PaymentSchedule3[[#This Row],[Payment Number]])-ROW(PaymentSchedule3[[#Headers],[Payment Number]])-2)+DAY(LoanStartDate),"")</f>
        <v>44074</v>
      </c>
      <c r="D14" s="7">
        <f ca="1">IF(PaymentSchedule3[[#This Row],[Payment Number]]&lt;&gt;"",IF(ROW()-ROW(PaymentSchedule3[[#Headers],[Beginning
Balance]])=1,LoanAmount,INDEX(PaymentSchedule3[Ending
Balance],ROW()-ROW(PaymentSchedule3[[#Headers],[Beginning
Balance]])-1)),"")</f>
        <v>5000</v>
      </c>
      <c r="E14" s="49">
        <f ca="1">IF(PaymentSchedule3[[#This Row],[Payment Number]]&lt;&gt;"",ScheduledPayment,"")</f>
        <v>425.74952097778959</v>
      </c>
      <c r="F14"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4"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4" s="7">
        <f ca="1">IF(PaymentSchedule3[[#This Row],[Payment Number]]&lt;&gt;"",PaymentSchedule3[[#This Row],[Total
Payment]]-PaymentSchedule3[[#This Row],[Interest]],"")</f>
        <v>509.08285431112296</v>
      </c>
      <c r="I14" s="50">
        <f ca="1">IF(PaymentSchedule3[[#This Row],[Payment Number]]&lt;&gt;"",PaymentSchedule3[[#This Row],[Beginning
Balance]]*(InterestRate/PaymentsPerYear),"")</f>
        <v>16.666666666666668</v>
      </c>
      <c r="J14" s="7">
        <f ca="1">IF(PaymentSchedule3[[#This Row],[Payment Number]]&lt;&gt;"",IF(PaymentSchedule3[[#This Row],[Scheduled Payment]]+PaymentSchedule3[[#This Row],[Extra
Payment]]&lt;=PaymentSchedule3[[#This Row],[Beginning
Balance]],PaymentSchedule3[[#This Row],[Beginning
Balance]]-PaymentSchedule3[[#This Row],[Principal]],0),"")</f>
        <v>4490.9171456888771</v>
      </c>
      <c r="K14" s="50">
        <f ca="1">IF(PaymentSchedule3[[#This Row],[Payment Number]]&lt;&gt;"",SUM(INDEX(PaymentSchedule3[Interest],1,1):PaymentSchedule3[[#This Row],[Interest]]),"")</f>
        <v>16.666666666666668</v>
      </c>
      <c r="L14" s="25"/>
      <c r="M14" s="24"/>
      <c r="N14" s="24"/>
      <c r="O14" s="24"/>
    </row>
    <row r="15" spans="1:15" ht="24" customHeight="1" x14ac:dyDescent="0.3">
      <c r="A15" s="25"/>
      <c r="B15" s="48">
        <f ca="1">IF(LoanIsGood,IF(ROW()-ROW(PaymentSchedule3[[#Headers],[Payment Number]])&gt;ScheduledNumberOfPayments,"",ROW()-ROW(PaymentSchedule3[[#Headers],[Payment Number]])),"")</f>
        <v>2</v>
      </c>
      <c r="C15" s="10">
        <f ca="1">IF(PaymentSchedule3[[#This Row],[Payment Number]]&lt;&gt;"",EOMONTH(LoanStartDate,ROW(PaymentSchedule3[[#This Row],[Payment Number]])-ROW(PaymentSchedule3[[#Headers],[Payment Number]])-2)+DAY(LoanStartDate),"")</f>
        <v>44105</v>
      </c>
      <c r="D15" s="7">
        <f ca="1">IF(PaymentSchedule3[[#This Row],[Payment Number]]&lt;&gt;"",IF(ROW()-ROW(PaymentSchedule3[[#Headers],[Beginning
Balance]])=1,LoanAmount,INDEX(PaymentSchedule3[Ending
Balance],ROW()-ROW(PaymentSchedule3[[#Headers],[Beginning
Balance]])-1)),"")</f>
        <v>4490.9171456888771</v>
      </c>
      <c r="E15" s="49">
        <f ca="1">IF(PaymentSchedule3[[#This Row],[Payment Number]]&lt;&gt;"",ScheduledPayment,"")</f>
        <v>425.74952097778959</v>
      </c>
      <c r="F15"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5"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5" s="7">
        <f ca="1">IF(PaymentSchedule3[[#This Row],[Payment Number]]&lt;&gt;"",PaymentSchedule3[[#This Row],[Total
Payment]]-PaymentSchedule3[[#This Row],[Interest]],"")</f>
        <v>510.77979715882674</v>
      </c>
      <c r="I15" s="50">
        <f ca="1">IF(PaymentSchedule3[[#This Row],[Payment Number]]&lt;&gt;"",PaymentSchedule3[[#This Row],[Beginning
Balance]]*(InterestRate/PaymentsPerYear),"")</f>
        <v>14.969723818962924</v>
      </c>
      <c r="J15" s="7">
        <f ca="1">IF(PaymentSchedule3[[#This Row],[Payment Number]]&lt;&gt;"",IF(PaymentSchedule3[[#This Row],[Scheduled Payment]]+PaymentSchedule3[[#This Row],[Extra
Payment]]&lt;=PaymentSchedule3[[#This Row],[Beginning
Balance]],PaymentSchedule3[[#This Row],[Beginning
Balance]]-PaymentSchedule3[[#This Row],[Principal]],0),"")</f>
        <v>3980.1373485300505</v>
      </c>
      <c r="K15" s="50">
        <f ca="1">IF(PaymentSchedule3[[#This Row],[Payment Number]]&lt;&gt;"",SUM(INDEX(PaymentSchedule3[Interest],1,1):PaymentSchedule3[[#This Row],[Interest]]),"")</f>
        <v>31.63639048562959</v>
      </c>
      <c r="L15" s="25"/>
      <c r="M15" s="24"/>
      <c r="N15" s="24"/>
      <c r="O15" s="24"/>
    </row>
    <row r="16" spans="1:15" ht="24" customHeight="1" x14ac:dyDescent="0.3">
      <c r="A16" s="24"/>
      <c r="B16" s="48">
        <f ca="1">IF(LoanIsGood,IF(ROW()-ROW(PaymentSchedule3[[#Headers],[Payment Number]])&gt;ScheduledNumberOfPayments,"",ROW()-ROW(PaymentSchedule3[[#Headers],[Payment Number]])),"")</f>
        <v>3</v>
      </c>
      <c r="C16" s="10">
        <f ca="1">IF(PaymentSchedule3[[#This Row],[Payment Number]]&lt;&gt;"",EOMONTH(LoanStartDate,ROW(PaymentSchedule3[[#This Row],[Payment Number]])-ROW(PaymentSchedule3[[#Headers],[Payment Number]])-2)+DAY(LoanStartDate),"")</f>
        <v>44135</v>
      </c>
      <c r="D16" s="7">
        <f ca="1">IF(PaymentSchedule3[[#This Row],[Payment Number]]&lt;&gt;"",IF(ROW()-ROW(PaymentSchedule3[[#Headers],[Beginning
Balance]])=1,LoanAmount,INDEX(PaymentSchedule3[Ending
Balance],ROW()-ROW(PaymentSchedule3[[#Headers],[Beginning
Balance]])-1)),"")</f>
        <v>3980.1373485300505</v>
      </c>
      <c r="E16" s="49">
        <f ca="1">IF(PaymentSchedule3[[#This Row],[Payment Number]]&lt;&gt;"",ScheduledPayment,"")</f>
        <v>425.74952097778959</v>
      </c>
      <c r="F16"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6"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6" s="7">
        <f ca="1">IF(PaymentSchedule3[[#This Row],[Payment Number]]&lt;&gt;"",PaymentSchedule3[[#This Row],[Total
Payment]]-PaymentSchedule3[[#This Row],[Interest]],"")</f>
        <v>512.48239648268952</v>
      </c>
      <c r="I16" s="50">
        <f ca="1">IF(PaymentSchedule3[[#This Row],[Payment Number]]&lt;&gt;"",PaymentSchedule3[[#This Row],[Beginning
Balance]]*(InterestRate/PaymentsPerYear),"")</f>
        <v>13.26712449510017</v>
      </c>
      <c r="J16" s="7">
        <f ca="1">IF(PaymentSchedule3[[#This Row],[Payment Number]]&lt;&gt;"",IF(PaymentSchedule3[[#This Row],[Scheduled Payment]]+PaymentSchedule3[[#This Row],[Extra
Payment]]&lt;=PaymentSchedule3[[#This Row],[Beginning
Balance]],PaymentSchedule3[[#This Row],[Beginning
Balance]]-PaymentSchedule3[[#This Row],[Principal]],0),"")</f>
        <v>3467.6549520473609</v>
      </c>
      <c r="K16" s="50">
        <f ca="1">IF(PaymentSchedule3[[#This Row],[Payment Number]]&lt;&gt;"",SUM(INDEX(PaymentSchedule3[Interest],1,1):PaymentSchedule3[[#This Row],[Interest]]),"")</f>
        <v>44.90351498072976</v>
      </c>
      <c r="L16" s="25"/>
      <c r="M16" s="24"/>
      <c r="N16" s="24"/>
      <c r="O16" s="24"/>
    </row>
    <row r="17" spans="1:15" ht="24" customHeight="1" x14ac:dyDescent="0.3">
      <c r="A17" s="24"/>
      <c r="B17" s="48">
        <f ca="1">IF(LoanIsGood,IF(ROW()-ROW(PaymentSchedule3[[#Headers],[Payment Number]])&gt;ScheduledNumberOfPayments,"",ROW()-ROW(PaymentSchedule3[[#Headers],[Payment Number]])),"")</f>
        <v>4</v>
      </c>
      <c r="C17" s="10">
        <f ca="1">IF(PaymentSchedule3[[#This Row],[Payment Number]]&lt;&gt;"",EOMONTH(LoanStartDate,ROW(PaymentSchedule3[[#This Row],[Payment Number]])-ROW(PaymentSchedule3[[#Headers],[Payment Number]])-2)+DAY(LoanStartDate),"")</f>
        <v>44166</v>
      </c>
      <c r="D17" s="7">
        <f ca="1">IF(PaymentSchedule3[[#This Row],[Payment Number]]&lt;&gt;"",IF(ROW()-ROW(PaymentSchedule3[[#Headers],[Beginning
Balance]])=1,LoanAmount,INDEX(PaymentSchedule3[Ending
Balance],ROW()-ROW(PaymentSchedule3[[#Headers],[Beginning
Balance]])-1)),"")</f>
        <v>3467.6549520473609</v>
      </c>
      <c r="E17" s="49">
        <f ca="1">IF(PaymentSchedule3[[#This Row],[Payment Number]]&lt;&gt;"",ScheduledPayment,"")</f>
        <v>425.74952097778959</v>
      </c>
      <c r="F17"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7"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7" s="7">
        <f ca="1">IF(PaymentSchedule3[[#This Row],[Payment Number]]&lt;&gt;"",PaymentSchedule3[[#This Row],[Total
Payment]]-PaymentSchedule3[[#This Row],[Interest]],"")</f>
        <v>514.19067113763174</v>
      </c>
      <c r="I17" s="50">
        <f ca="1">IF(PaymentSchedule3[[#This Row],[Payment Number]]&lt;&gt;"",PaymentSchedule3[[#This Row],[Beginning
Balance]]*(InterestRate/PaymentsPerYear),"")</f>
        <v>11.558849840157871</v>
      </c>
      <c r="J17" s="7">
        <f ca="1">IF(PaymentSchedule3[[#This Row],[Payment Number]]&lt;&gt;"",IF(PaymentSchedule3[[#This Row],[Scheduled Payment]]+PaymentSchedule3[[#This Row],[Extra
Payment]]&lt;=PaymentSchedule3[[#This Row],[Beginning
Balance]],PaymentSchedule3[[#This Row],[Beginning
Balance]]-PaymentSchedule3[[#This Row],[Principal]],0),"")</f>
        <v>2953.464280909729</v>
      </c>
      <c r="K17" s="50">
        <f ca="1">IF(PaymentSchedule3[[#This Row],[Payment Number]]&lt;&gt;"",SUM(INDEX(PaymentSchedule3[Interest],1,1):PaymentSchedule3[[#This Row],[Interest]]),"")</f>
        <v>56.462364820887629</v>
      </c>
      <c r="L17" s="24"/>
      <c r="M17" s="24"/>
      <c r="N17" s="24"/>
      <c r="O17" s="24"/>
    </row>
    <row r="18" spans="1:15" ht="24" customHeight="1" x14ac:dyDescent="0.3">
      <c r="A18" s="24"/>
      <c r="B18" s="48">
        <f ca="1">IF(LoanIsGood,IF(ROW()-ROW(PaymentSchedule3[[#Headers],[Payment Number]])&gt;ScheduledNumberOfPayments,"",ROW()-ROW(PaymentSchedule3[[#Headers],[Payment Number]])),"")</f>
        <v>5</v>
      </c>
      <c r="C18" s="10">
        <f ca="1">IF(PaymentSchedule3[[#This Row],[Payment Number]]&lt;&gt;"",EOMONTH(LoanStartDate,ROW(PaymentSchedule3[[#This Row],[Payment Number]])-ROW(PaymentSchedule3[[#Headers],[Payment Number]])-2)+DAY(LoanStartDate),"")</f>
        <v>44196</v>
      </c>
      <c r="D18" s="7">
        <f ca="1">IF(PaymentSchedule3[[#This Row],[Payment Number]]&lt;&gt;"",IF(ROW()-ROW(PaymentSchedule3[[#Headers],[Beginning
Balance]])=1,LoanAmount,INDEX(PaymentSchedule3[Ending
Balance],ROW()-ROW(PaymentSchedule3[[#Headers],[Beginning
Balance]])-1)),"")</f>
        <v>2953.464280909729</v>
      </c>
      <c r="E18" s="49">
        <f ca="1">IF(PaymentSchedule3[[#This Row],[Payment Number]]&lt;&gt;"",ScheduledPayment,"")</f>
        <v>425.74952097778959</v>
      </c>
      <c r="F18"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8"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8" s="7">
        <f ca="1">IF(PaymentSchedule3[[#This Row],[Payment Number]]&lt;&gt;"",PaymentSchedule3[[#This Row],[Total
Payment]]-PaymentSchedule3[[#This Row],[Interest]],"")</f>
        <v>515.90464004142393</v>
      </c>
      <c r="I18" s="50">
        <f ca="1">IF(PaymentSchedule3[[#This Row],[Payment Number]]&lt;&gt;"",PaymentSchedule3[[#This Row],[Beginning
Balance]]*(InterestRate/PaymentsPerYear),"")</f>
        <v>9.8448809363657634</v>
      </c>
      <c r="J18" s="7">
        <f ca="1">IF(PaymentSchedule3[[#This Row],[Payment Number]]&lt;&gt;"",IF(PaymentSchedule3[[#This Row],[Scheduled Payment]]+PaymentSchedule3[[#This Row],[Extra
Payment]]&lt;=PaymentSchedule3[[#This Row],[Beginning
Balance]],PaymentSchedule3[[#This Row],[Beginning
Balance]]-PaymentSchedule3[[#This Row],[Principal]],0),"")</f>
        <v>2437.559640868305</v>
      </c>
      <c r="K18" s="50">
        <f ca="1">IF(PaymentSchedule3[[#This Row],[Payment Number]]&lt;&gt;"",SUM(INDEX(PaymentSchedule3[Interest],1,1):PaymentSchedule3[[#This Row],[Interest]]),"")</f>
        <v>66.307245757253398</v>
      </c>
      <c r="L18" s="24"/>
      <c r="M18" s="24"/>
      <c r="N18" s="24"/>
      <c r="O18" s="24"/>
    </row>
    <row r="19" spans="1:15" ht="24" customHeight="1" x14ac:dyDescent="0.3">
      <c r="A19" s="24"/>
      <c r="B19" s="48">
        <f ca="1">IF(LoanIsGood,IF(ROW()-ROW(PaymentSchedule3[[#Headers],[Payment Number]])&gt;ScheduledNumberOfPayments,"",ROW()-ROW(PaymentSchedule3[[#Headers],[Payment Number]])),"")</f>
        <v>6</v>
      </c>
      <c r="C19" s="10">
        <f ca="1">IF(PaymentSchedule3[[#This Row],[Payment Number]]&lt;&gt;"",EOMONTH(LoanStartDate,ROW(PaymentSchedule3[[#This Row],[Payment Number]])-ROW(PaymentSchedule3[[#Headers],[Payment Number]])-2)+DAY(LoanStartDate),"")</f>
        <v>44227</v>
      </c>
      <c r="D19" s="7">
        <f ca="1">IF(PaymentSchedule3[[#This Row],[Payment Number]]&lt;&gt;"",IF(ROW()-ROW(PaymentSchedule3[[#Headers],[Beginning
Balance]])=1,LoanAmount,INDEX(PaymentSchedule3[Ending
Balance],ROW()-ROW(PaymentSchedule3[[#Headers],[Beginning
Balance]])-1)),"")</f>
        <v>2437.559640868305</v>
      </c>
      <c r="E19" s="49">
        <f ca="1">IF(PaymentSchedule3[[#This Row],[Payment Number]]&lt;&gt;"",ScheduledPayment,"")</f>
        <v>425.74952097778959</v>
      </c>
      <c r="F19"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19"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19" s="7">
        <f ca="1">IF(PaymentSchedule3[[#This Row],[Payment Number]]&lt;&gt;"",PaymentSchedule3[[#This Row],[Total
Payment]]-PaymentSchedule3[[#This Row],[Interest]],"")</f>
        <v>517.62432217489527</v>
      </c>
      <c r="I19" s="50">
        <f ca="1">IF(PaymentSchedule3[[#This Row],[Payment Number]]&lt;&gt;"",PaymentSchedule3[[#This Row],[Beginning
Balance]]*(InterestRate/PaymentsPerYear),"")</f>
        <v>8.1251988028943511</v>
      </c>
      <c r="J19" s="7">
        <f ca="1">IF(PaymentSchedule3[[#This Row],[Payment Number]]&lt;&gt;"",IF(PaymentSchedule3[[#This Row],[Scheduled Payment]]+PaymentSchedule3[[#This Row],[Extra
Payment]]&lt;=PaymentSchedule3[[#This Row],[Beginning
Balance]],PaymentSchedule3[[#This Row],[Beginning
Balance]]-PaymentSchedule3[[#This Row],[Principal]],0),"")</f>
        <v>1919.9353186934097</v>
      </c>
      <c r="K19" s="50">
        <f ca="1">IF(PaymentSchedule3[[#This Row],[Payment Number]]&lt;&gt;"",SUM(INDEX(PaymentSchedule3[Interest],1,1):PaymentSchedule3[[#This Row],[Interest]]),"")</f>
        <v>74.432444560147744</v>
      </c>
      <c r="L19" s="25"/>
      <c r="M19" s="24"/>
      <c r="N19" s="24"/>
      <c r="O19" s="24"/>
    </row>
    <row r="20" spans="1:15" ht="24" customHeight="1" x14ac:dyDescent="0.3">
      <c r="A20" s="24"/>
      <c r="B20" s="48">
        <f ca="1">IF(LoanIsGood,IF(ROW()-ROW(PaymentSchedule3[[#Headers],[Payment Number]])&gt;ScheduledNumberOfPayments,"",ROW()-ROW(PaymentSchedule3[[#Headers],[Payment Number]])),"")</f>
        <v>7</v>
      </c>
      <c r="C20" s="10">
        <f ca="1">IF(PaymentSchedule3[[#This Row],[Payment Number]]&lt;&gt;"",EOMONTH(LoanStartDate,ROW(PaymentSchedule3[[#This Row],[Payment Number]])-ROW(PaymentSchedule3[[#Headers],[Payment Number]])-2)+DAY(LoanStartDate),"")</f>
        <v>44258</v>
      </c>
      <c r="D20" s="7">
        <f ca="1">IF(PaymentSchedule3[[#This Row],[Payment Number]]&lt;&gt;"",IF(ROW()-ROW(PaymentSchedule3[[#Headers],[Beginning
Balance]])=1,LoanAmount,INDEX(PaymentSchedule3[Ending
Balance],ROW()-ROW(PaymentSchedule3[[#Headers],[Beginning
Balance]])-1)),"")</f>
        <v>1919.9353186934097</v>
      </c>
      <c r="E20" s="49">
        <f ca="1">IF(PaymentSchedule3[[#This Row],[Payment Number]]&lt;&gt;"",ScheduledPayment,"")</f>
        <v>425.74952097778959</v>
      </c>
      <c r="F20"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0"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20" s="7">
        <f ca="1">IF(PaymentSchedule3[[#This Row],[Payment Number]]&lt;&gt;"",PaymentSchedule3[[#This Row],[Total
Payment]]-PaymentSchedule3[[#This Row],[Interest]],"")</f>
        <v>519.34973658214494</v>
      </c>
      <c r="I20" s="50">
        <f ca="1">IF(PaymentSchedule3[[#This Row],[Payment Number]]&lt;&gt;"",PaymentSchedule3[[#This Row],[Beginning
Balance]]*(InterestRate/PaymentsPerYear),"")</f>
        <v>6.3997843956446996</v>
      </c>
      <c r="J20" s="7">
        <f ca="1">IF(PaymentSchedule3[[#This Row],[Payment Number]]&lt;&gt;"",IF(PaymentSchedule3[[#This Row],[Scheduled Payment]]+PaymentSchedule3[[#This Row],[Extra
Payment]]&lt;=PaymentSchedule3[[#This Row],[Beginning
Balance]],PaymentSchedule3[[#This Row],[Beginning
Balance]]-PaymentSchedule3[[#This Row],[Principal]],0),"")</f>
        <v>1400.5855821112648</v>
      </c>
      <c r="K20" s="50">
        <f ca="1">IF(PaymentSchedule3[[#This Row],[Payment Number]]&lt;&gt;"",SUM(INDEX(PaymentSchedule3[Interest],1,1):PaymentSchedule3[[#This Row],[Interest]]),"")</f>
        <v>80.832228955792445</v>
      </c>
      <c r="L20" s="25"/>
      <c r="M20" s="24"/>
      <c r="N20" s="24"/>
      <c r="O20" s="24"/>
    </row>
    <row r="21" spans="1:15" ht="24" customHeight="1" x14ac:dyDescent="0.3">
      <c r="A21" s="24"/>
      <c r="B21" s="48">
        <f ca="1">IF(LoanIsGood,IF(ROW()-ROW(PaymentSchedule3[[#Headers],[Payment Number]])&gt;ScheduledNumberOfPayments,"",ROW()-ROW(PaymentSchedule3[[#Headers],[Payment Number]])),"")</f>
        <v>8</v>
      </c>
      <c r="C21" s="10">
        <f ca="1">IF(PaymentSchedule3[[#This Row],[Payment Number]]&lt;&gt;"",EOMONTH(LoanStartDate,ROW(PaymentSchedule3[[#This Row],[Payment Number]])-ROW(PaymentSchedule3[[#Headers],[Payment Number]])-2)+DAY(LoanStartDate),"")</f>
        <v>44286</v>
      </c>
      <c r="D21" s="7">
        <f ca="1">IF(PaymentSchedule3[[#This Row],[Payment Number]]&lt;&gt;"",IF(ROW()-ROW(PaymentSchedule3[[#Headers],[Beginning
Balance]])=1,LoanAmount,INDEX(PaymentSchedule3[Ending
Balance],ROW()-ROW(PaymentSchedule3[[#Headers],[Beginning
Balance]])-1)),"")</f>
        <v>1400.5855821112648</v>
      </c>
      <c r="E21" s="49">
        <f ca="1">IF(PaymentSchedule3[[#This Row],[Payment Number]]&lt;&gt;"",ScheduledPayment,"")</f>
        <v>425.74952097778959</v>
      </c>
      <c r="F21"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1"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21" s="7">
        <f ca="1">IF(PaymentSchedule3[[#This Row],[Payment Number]]&lt;&gt;"",PaymentSchedule3[[#This Row],[Total
Payment]]-PaymentSchedule3[[#This Row],[Interest]],"")</f>
        <v>521.08090237075214</v>
      </c>
      <c r="I21" s="50">
        <f ca="1">IF(PaymentSchedule3[[#This Row],[Payment Number]]&lt;&gt;"",PaymentSchedule3[[#This Row],[Beginning
Balance]]*(InterestRate/PaymentsPerYear),"")</f>
        <v>4.6686186070375495</v>
      </c>
      <c r="J21" s="7">
        <f ca="1">IF(PaymentSchedule3[[#This Row],[Payment Number]]&lt;&gt;"",IF(PaymentSchedule3[[#This Row],[Scheduled Payment]]+PaymentSchedule3[[#This Row],[Extra
Payment]]&lt;=PaymentSchedule3[[#This Row],[Beginning
Balance]],PaymentSchedule3[[#This Row],[Beginning
Balance]]-PaymentSchedule3[[#This Row],[Principal]],0),"")</f>
        <v>879.50467974051264</v>
      </c>
      <c r="K21" s="50">
        <f ca="1">IF(PaymentSchedule3[[#This Row],[Payment Number]]&lt;&gt;"",SUM(INDEX(PaymentSchedule3[Interest],1,1):PaymentSchedule3[[#This Row],[Interest]]),"")</f>
        <v>85.500847562829989</v>
      </c>
      <c r="L21" s="25"/>
      <c r="M21" s="24"/>
      <c r="N21" s="24"/>
      <c r="O21" s="24"/>
    </row>
    <row r="22" spans="1:15" ht="24" customHeight="1" x14ac:dyDescent="0.3">
      <c r="A22" s="24"/>
      <c r="B22" s="48">
        <f ca="1">IF(LoanIsGood,IF(ROW()-ROW(PaymentSchedule3[[#Headers],[Payment Number]])&gt;ScheduledNumberOfPayments,"",ROW()-ROW(PaymentSchedule3[[#Headers],[Payment Number]])),"")</f>
        <v>9</v>
      </c>
      <c r="C22" s="10">
        <f ca="1">IF(PaymentSchedule3[[#This Row],[Payment Number]]&lt;&gt;"",EOMONTH(LoanStartDate,ROW(PaymentSchedule3[[#This Row],[Payment Number]])-ROW(PaymentSchedule3[[#Headers],[Payment Number]])-2)+DAY(LoanStartDate),"")</f>
        <v>44317</v>
      </c>
      <c r="D22" s="7">
        <f ca="1">IF(PaymentSchedule3[[#This Row],[Payment Number]]&lt;&gt;"",IF(ROW()-ROW(PaymentSchedule3[[#Headers],[Beginning
Balance]])=1,LoanAmount,INDEX(PaymentSchedule3[Ending
Balance],ROW()-ROW(PaymentSchedule3[[#Headers],[Beginning
Balance]])-1)),"")</f>
        <v>879.50467974051264</v>
      </c>
      <c r="E22" s="49">
        <f ca="1">IF(PaymentSchedule3[[#This Row],[Payment Number]]&lt;&gt;"",ScheduledPayment,"")</f>
        <v>425.74952097778959</v>
      </c>
      <c r="F22"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100</v>
      </c>
      <c r="G22"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525.74952097778964</v>
      </c>
      <c r="H22" s="7">
        <f ca="1">IF(PaymentSchedule3[[#This Row],[Payment Number]]&lt;&gt;"",PaymentSchedule3[[#This Row],[Total
Payment]]-PaymentSchedule3[[#This Row],[Interest]],"")</f>
        <v>522.81783871198797</v>
      </c>
      <c r="I22" s="50">
        <f ca="1">IF(PaymentSchedule3[[#This Row],[Payment Number]]&lt;&gt;"",PaymentSchedule3[[#This Row],[Beginning
Balance]]*(InterestRate/PaymentsPerYear),"")</f>
        <v>2.931682265801709</v>
      </c>
      <c r="J22" s="7">
        <f ca="1">IF(PaymentSchedule3[[#This Row],[Payment Number]]&lt;&gt;"",IF(PaymentSchedule3[[#This Row],[Scheduled Payment]]+PaymentSchedule3[[#This Row],[Extra
Payment]]&lt;=PaymentSchedule3[[#This Row],[Beginning
Balance]],PaymentSchedule3[[#This Row],[Beginning
Balance]]-PaymentSchedule3[[#This Row],[Principal]],0),"")</f>
        <v>356.68684102852467</v>
      </c>
      <c r="K22" s="50">
        <f ca="1">IF(PaymentSchedule3[[#This Row],[Payment Number]]&lt;&gt;"",SUM(INDEX(PaymentSchedule3[Interest],1,1):PaymentSchedule3[[#This Row],[Interest]]),"")</f>
        <v>88.432529828631701</v>
      </c>
      <c r="L22" s="24"/>
      <c r="M22" s="24"/>
      <c r="N22" s="24"/>
      <c r="O22" s="24"/>
    </row>
    <row r="23" spans="1:15" ht="24" customHeight="1" x14ac:dyDescent="0.3">
      <c r="A23" s="25"/>
      <c r="B23" s="48">
        <f ca="1">IF(LoanIsGood,IF(ROW()-ROW(PaymentSchedule3[[#Headers],[Payment Number]])&gt;ScheduledNumberOfPayments,"",ROW()-ROW(PaymentSchedule3[[#Headers],[Payment Number]])),"")</f>
        <v>10</v>
      </c>
      <c r="C23" s="10">
        <f ca="1">IF(PaymentSchedule3[[#This Row],[Payment Number]]&lt;&gt;"",EOMONTH(LoanStartDate,ROW(PaymentSchedule3[[#This Row],[Payment Number]])-ROW(PaymentSchedule3[[#Headers],[Payment Number]])-2)+DAY(LoanStartDate),"")</f>
        <v>44347</v>
      </c>
      <c r="D23" s="7">
        <f ca="1">IF(PaymentSchedule3[[#This Row],[Payment Number]]&lt;&gt;"",IF(ROW()-ROW(PaymentSchedule3[[#Headers],[Beginning
Balance]])=1,LoanAmount,INDEX(PaymentSchedule3[Ending
Balance],ROW()-ROW(PaymentSchedule3[[#Headers],[Beginning
Balance]])-1)),"")</f>
        <v>356.68684102852467</v>
      </c>
      <c r="E23" s="49">
        <f ca="1">IF(PaymentSchedule3[[#This Row],[Payment Number]]&lt;&gt;"",ScheduledPayment,"")</f>
        <v>425.74952097778959</v>
      </c>
      <c r="F23" s="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356.68684102852467</v>
      </c>
      <c r="H23" s="7">
        <f ca="1">IF(PaymentSchedule3[[#This Row],[Payment Number]]&lt;&gt;"",PaymentSchedule3[[#This Row],[Total
Payment]]-PaymentSchedule3[[#This Row],[Interest]],"")</f>
        <v>355.49788489176291</v>
      </c>
      <c r="I23" s="50">
        <f ca="1">IF(PaymentSchedule3[[#This Row],[Payment Number]]&lt;&gt;"",PaymentSchedule3[[#This Row],[Beginning
Balance]]*(InterestRate/PaymentsPerYear),"")</f>
        <v>1.1889561367617489</v>
      </c>
      <c r="J23" s="7">
        <f ca="1">IF(PaymentSchedule3[[#This Row],[Payment Number]]&lt;&gt;"",IF(PaymentSchedule3[[#This Row],[Scheduled Payment]]+PaymentSchedule3[[#This Row],[Extra
Payment]]&lt;=PaymentSchedule3[[#This Row],[Beginning
Balance]],PaymentSchedule3[[#This Row],[Beginning
Balance]]-PaymentSchedule3[[#This Row],[Principal]],0),"")</f>
        <v>0</v>
      </c>
      <c r="K23" s="50">
        <f ca="1">IF(PaymentSchedule3[[#This Row],[Payment Number]]&lt;&gt;"",SUM(INDEX(PaymentSchedule3[Interest],1,1):PaymentSchedule3[[#This Row],[Interest]]),"")</f>
        <v>89.621485965393447</v>
      </c>
      <c r="L23" s="25"/>
      <c r="M23" s="24"/>
      <c r="N23" s="24"/>
      <c r="O23" s="24"/>
    </row>
  </sheetData>
  <mergeCells count="20">
    <mergeCell ref="B9:C9"/>
    <mergeCell ref="B11:D11"/>
    <mergeCell ref="G9:H9"/>
    <mergeCell ref="I9:K9"/>
    <mergeCell ref="I10:K10"/>
    <mergeCell ref="G11:H11"/>
    <mergeCell ref="I11:K11"/>
    <mergeCell ref="B7:D7"/>
    <mergeCell ref="G7:H7"/>
    <mergeCell ref="I7:K7"/>
    <mergeCell ref="G8:H8"/>
    <mergeCell ref="I8:K8"/>
    <mergeCell ref="B8:D8"/>
    <mergeCell ref="G5:H5"/>
    <mergeCell ref="I5:K5"/>
    <mergeCell ref="G6:H6"/>
    <mergeCell ref="I6:K6"/>
    <mergeCell ref="C2:K2"/>
    <mergeCell ref="B5:D5"/>
    <mergeCell ref="B6:D6"/>
  </mergeCells>
  <conditionalFormatting sqref="B14:K23">
    <cfRule type="expression" dxfId="15" priority="1">
      <formula>($B14="")+(($D14=0)*($F14=0))</formula>
    </cfRule>
  </conditionalFormatting>
  <dataValidations count="25">
    <dataValidation allowBlank="1" showInputMessage="1" showErrorMessage="1" prompt="Cumulative interest is automatically updated in this column" sqref="K13" xr:uid="{39FCF65A-8BF2-4A41-956A-9264E8590921}"/>
    <dataValidation allowBlank="1" showInputMessage="1" showErrorMessage="1" prompt="Ending balance is automatically updated in this column" sqref="J13" xr:uid="{9E9FE9EC-8AAF-4F4C-8DD9-0DD4E618C907}"/>
    <dataValidation allowBlank="1" showInputMessage="1" showErrorMessage="1" prompt="Interest is automatically updated in this column" sqref="I13" xr:uid="{46B3C13B-2AD3-488F-B3D3-CDE3BD29EE21}"/>
    <dataValidation allowBlank="1" showInputMessage="1" showErrorMessage="1" prompt="Principal is automatically updated in this column" sqref="H13" xr:uid="{06FC0B54-F6BE-4962-88AF-58C6CF8BFA28}"/>
    <dataValidation allowBlank="1" showInputMessage="1" showErrorMessage="1" prompt="Total payment is automatically updated in this column" sqref="G13" xr:uid="{879F7196-49CB-4D6D-AF3E-A97252EA5D0E}"/>
    <dataValidation allowBlank="1" showInputMessage="1" showErrorMessage="1" prompt="Extra payment is automatically updated in this column" sqref="F13" xr:uid="{9319C4EA-8B01-41B2-8CEC-4840852D26BD}"/>
    <dataValidation allowBlank="1" showInputMessage="1" showErrorMessage="1" prompt="Scheduled payment is automatically updated in this column" sqref="E13" xr:uid="{AC827F85-C60C-4034-B766-81C176B18CAB}"/>
    <dataValidation allowBlank="1" showInputMessage="1" showErrorMessage="1" prompt="Beginning balance is automatically updated in this column" sqref="D13" xr:uid="{2E0465BF-3149-4770-AEF5-578C39256318}"/>
    <dataValidation allowBlank="1" showInputMessage="1" showErrorMessage="1" prompt="Payment date is automatically updated in this column" sqref="C13" xr:uid="{325B9C27-C801-4377-A9FF-2E51A0980179}"/>
    <dataValidation allowBlank="1" showInputMessage="1" showErrorMessage="1" prompt="Payment number is automatically updated in this column" sqref="B13" xr:uid="{7CD0DAF3-B8F5-4728-9D9A-857ACB918E70}"/>
    <dataValidation allowBlank="1" showInputMessage="1" showErrorMessage="1" prompt="Automatically updated total early payments" sqref="I8" xr:uid="{3883319A-5381-4298-8BB5-27FAE8093B26}"/>
    <dataValidation allowBlank="1" showInputMessage="1" showErrorMessage="1" prompt="Automatically updated actual number of payments" sqref="I7" xr:uid="{600C4CB5-0E5A-4CEE-BC4A-375DABB3F52A}"/>
    <dataValidation allowBlank="1" showInputMessage="1" showErrorMessage="1" prompt="Automatically updated scheduled number of payments" sqref="I6" xr:uid="{9388C63A-AFBA-4C17-AB2F-0D309F8CB992}"/>
    <dataValidation allowBlank="1" showInputMessage="1" showErrorMessage="1" prompt="Automatically updated scheduled payment amount" sqref="I5" xr:uid="{F2DD4887-845B-455E-BAEB-57AC02B59F2F}"/>
    <dataValidation allowBlank="1" showInputMessage="1" showErrorMessage="1" prompt="Automatically calculated total interest" sqref="I9" xr:uid="{B6A179D9-4B93-4C7C-810A-F12B7FC8EE4B}"/>
    <dataValidation allowBlank="1" showInputMessage="1" showErrorMessage="1" prompt="Enter the amount of extra payment in this cell" sqref="E11" xr:uid="{E7BD987D-D7CA-4DBA-99CC-298791804D75}"/>
    <dataValidation allowBlank="1" showInputMessage="1" showErrorMessage="1" prompt="Enter the start date of loan in this cell" sqref="E9" xr:uid="{FC353A50-0E99-4F96-BF86-15FD00A62E5B}"/>
    <dataValidation allowBlank="1" showInputMessage="1" showErrorMessage="1" prompt="Enter the number of payments to be made in a year in this cell" sqref="E8" xr:uid="{6080DD76-3A8E-4C1B-8CE2-553DA61F4240}"/>
    <dataValidation allowBlank="1" showInputMessage="1" showErrorMessage="1" prompt="Enter loan period in years in this cell" sqref="E7" xr:uid="{0397BDA9-9E78-4890-A6B2-28C2D9B7E9A3}"/>
    <dataValidation allowBlank="1" showInputMessage="1" showErrorMessage="1" prompt="Enter interest rate to be paid annually in this cell" sqref="E6" xr:uid="{D4A44E56-2418-495E-9BCA-5BCFE5E96E74}"/>
    <dataValidation allowBlank="1" showInputMessage="1" showErrorMessage="1" prompt="Enter Loan Amount in this cell" sqref="E5"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E66544D4-4148-4B97-A686-62F3E8BA6D42}"/>
  </dataValidations>
  <printOptions horizontalCentered="1"/>
  <pageMargins left="0.4" right="0.4" top="0.4" bottom="0.5" header="0.3" footer="0.3"/>
  <pageSetup scale="79" fitToHeight="0" orientation="landscape" r:id="rId1"/>
  <headerFooter differentFirst="1">
    <oddFooter>Page &amp;P of &amp;N</oddFooter>
  </headerFooter>
  <drawing r:id="rId2"/>
  <tableParts count="1">
    <tablePart r:id="rId3"/>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Props13.xml><?xml version="1.0" encoding="utf-8"?>
<ds:datastoreItem xmlns:ds="http://schemas.openxmlformats.org/officeDocument/2006/customXml" ds:itemID="{680E625B-1BC3-4AEF-B8AE-7F5D0595B161}"/>
</file>

<file path=customXml/itemProps22.xml><?xml version="1.0" encoding="utf-8"?>
<ds:datastoreItem xmlns:ds="http://schemas.openxmlformats.org/officeDocument/2006/customXml" ds:itemID="{26069C1D-77C4-439E-BC64-EC15739978C5}"/>
</file>

<file path=customXml/itemProps31.xml><?xml version="1.0" encoding="utf-8"?>
<ds:datastoreItem xmlns:ds="http://schemas.openxmlformats.org/officeDocument/2006/customXml" ds:itemID="{B5B9B021-1A93-488D-BBBB-D6904D9E27D4}"/>
</file>

<file path=docProps/app.xml><?xml version="1.0" encoding="utf-8"?>
<ap:Properties xmlns:vt="http://schemas.openxmlformats.org/officeDocument/2006/docPropsVTypes" xmlns:ap="http://schemas.openxmlformats.org/officeDocument/2006/extended-properties">
  <ap:Application>Microsoft Excel</ap:Application>
  <ap:Template>TM03986974</ap:Template>
  <ap:DocSecurity>0</ap:DocSecurity>
  <ap:ScaleCrop>false</ap:ScaleCrop>
  <ap:HeadingPairs>
    <vt:vector baseType="variant" size="4">
      <vt:variant>
        <vt:lpstr>Worksheets</vt:lpstr>
      </vt:variant>
      <vt:variant>
        <vt:i4>1</vt:i4>
      </vt:variant>
      <vt:variant>
        <vt:lpstr>Named Ranges</vt:lpstr>
      </vt:variant>
      <vt:variant>
        <vt:i4>16</vt:i4>
      </vt:variant>
    </vt:vector>
  </ap:HeadingPairs>
  <ap:TitlesOfParts>
    <vt:vector baseType="lpstr" size="17">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ap:TitlesOfParts>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2020-08-04T04:24:44Z</dcterms:created>
  <dcterms:modified xsi:type="dcterms:W3CDTF">2020-08-31T18:09:55Z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